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CONTABILIDADE\R C S - ana - home office\Para Comercial\MEDIA PIS E COFINS\2023\"/>
    </mc:Choice>
  </mc:AlternateContent>
  <xr:revisionPtr revIDLastSave="0" documentId="13_ncr:1_{6304E834-609A-47F6-A25E-8BB2846D89FB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1" l="1"/>
  <c r="E41" i="1" s="1"/>
  <c r="F41" i="1" s="1"/>
  <c r="C21" i="1"/>
  <c r="E21" i="1" s="1"/>
  <c r="F21" i="1" s="1"/>
  <c r="C20" i="1"/>
  <c r="E20" i="1" s="1"/>
  <c r="F20" i="1" s="1"/>
  <c r="C40" i="1"/>
  <c r="E40" i="1" s="1"/>
  <c r="F40" i="1" s="1"/>
  <c r="C38" i="1"/>
  <c r="E38" i="1" s="1"/>
  <c r="F38" i="1" s="1"/>
  <c r="C16" i="1"/>
  <c r="E16" i="1" s="1"/>
  <c r="B16" i="1"/>
  <c r="F16" i="1" l="1"/>
  <c r="C37" i="1"/>
  <c r="E37" i="1" s="1"/>
  <c r="F37" i="1" s="1"/>
  <c r="C19" i="1" l="1"/>
  <c r="E19" i="1" s="1"/>
  <c r="F19" i="1" s="1"/>
  <c r="C18" i="1"/>
  <c r="E18" i="1" s="1"/>
  <c r="F18" i="1" s="1"/>
  <c r="C39" i="1"/>
  <c r="E39" i="1" s="1"/>
  <c r="F39" i="1" s="1"/>
  <c r="C17" i="1"/>
  <c r="E17" i="1" s="1"/>
  <c r="F17" i="1" s="1"/>
  <c r="C22" i="1"/>
  <c r="E22" i="1" s="1"/>
  <c r="C36" i="1"/>
  <c r="E36" i="1" s="1"/>
  <c r="F36" i="1" s="1"/>
  <c r="C35" i="1"/>
  <c r="E35" i="1" s="1"/>
  <c r="B35" i="1"/>
  <c r="B15" i="1" s="1"/>
  <c r="C15" i="1"/>
  <c r="E15" i="1" s="1"/>
  <c r="C42" i="1"/>
  <c r="F22" i="1" l="1"/>
  <c r="F15" i="1"/>
  <c r="F35" i="1"/>
  <c r="C32" i="1"/>
  <c r="E32" i="1" s="1"/>
  <c r="B32" i="1"/>
  <c r="F32" i="1" l="1"/>
  <c r="C12" i="1"/>
  <c r="E12" i="1" s="1"/>
  <c r="B12" i="1"/>
  <c r="F12" i="1" l="1"/>
  <c r="C14" i="1" l="1"/>
  <c r="E14" i="1" s="1"/>
  <c r="B14" i="1"/>
  <c r="C34" i="1"/>
  <c r="E34" i="1" s="1"/>
  <c r="B34" i="1"/>
  <c r="B13" i="1"/>
  <c r="C33" i="1"/>
  <c r="E33" i="1" s="1"/>
  <c r="B33" i="1"/>
  <c r="C13" i="1"/>
  <c r="E13" i="1" s="1"/>
  <c r="F34" i="1" l="1"/>
  <c r="F33" i="1"/>
  <c r="F14" i="1"/>
  <c r="F13" i="1"/>
  <c r="C11" i="1"/>
  <c r="E11" i="1" s="1"/>
  <c r="B11" i="1"/>
  <c r="F11" i="1" l="1"/>
  <c r="C31" i="1"/>
  <c r="E31" i="1" s="1"/>
  <c r="B31" i="1"/>
  <c r="F31" i="1" l="1"/>
  <c r="E42" i="1"/>
  <c r="F42" i="1" s="1"/>
  <c r="F23" i="1" l="1"/>
  <c r="F43" i="1" l="1"/>
</calcChain>
</file>

<file path=xl/sharedStrings.xml><?xml version="1.0" encoding="utf-8"?>
<sst xmlns="http://schemas.openxmlformats.org/spreadsheetml/2006/main" count="27" uniqueCount="15">
  <si>
    <t>Faturamento Mensal</t>
  </si>
  <si>
    <t>Crédito Descontado</t>
  </si>
  <si>
    <t>Contribuição Devida</t>
  </si>
  <si>
    <t>Percentual Efetivo</t>
  </si>
  <si>
    <t>Apuraçao do percentual médio de recolhimento do PIS</t>
  </si>
  <si>
    <t>Mês</t>
  </si>
  <si>
    <t>Percentual médio do período</t>
  </si>
  <si>
    <t>A</t>
  </si>
  <si>
    <t xml:space="preserve">C </t>
  </si>
  <si>
    <t>D = B - C</t>
  </si>
  <si>
    <t>E = D/A</t>
  </si>
  <si>
    <t>Apuraçao do percentual médio de recolhimento do COFINS</t>
  </si>
  <si>
    <t>1.      Apuração dos percentuais de PIS e COFINS (somente para empresas tributadas pelo lucro real)</t>
  </si>
  <si>
    <t>CONTRIBUIÇÃO CUMULATIVA + NÃO CUMULATIVA</t>
  </si>
  <si>
    <t>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</si>
</sst>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R$&quot;* #,##0.00_-;\-&quot;R$&quot;* #,##0.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34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" fontId="3" fillId="0" borderId="1" xfId="0" applyNumberFormat="1" applyFont="1" applyBorder="1"/>
    <xf numFmtId="164" fontId="3" fillId="0" borderId="1" xfId="1" applyFont="1" applyBorder="1"/>
    <xf numFmtId="10" fontId="3" fillId="0" borderId="1" xfId="2" applyNumberFormat="1" applyFont="1" applyBorder="1"/>
    <xf numFmtId="10" fontId="2" fillId="0" borderId="1" xfId="2" applyNumberFormat="1" applyFont="1" applyBorder="1"/>
    <xf numFmtId="0" fontId="2" fillId="0" borderId="0" xfId="0" applyFont="1" applyAlignment="1">
      <alignment horizontal="center"/>
    </xf>
    <xf numFmtId="10" fontId="2" fillId="0" borderId="0" xfId="2" applyNumberFormat="1" applyFont="1" applyBorder="1"/>
    <xf numFmtId="10" fontId="3" fillId="0" borderId="0" xfId="2" applyNumberFormat="1" applyFont="1"/>
    <xf numFmtId="0" fontId="3" fillId="0" borderId="0" xfId="0" quotePrefix="1" applyFont="1"/>
    <xf numFmtId="0" fontId="5" fillId="2" borderId="8" xfId="3" applyFont="1" applyFill="1" applyBorder="1" applyAlignment="1" applyProtection="1">
      <alignment horizontal="center" vertical="center" wrapText="1"/>
      <protection hidden="1"/>
    </xf>
    <xf numFmtId="0" fontId="5" fillId="2" borderId="9" xfId="3" applyFont="1" applyFill="1" applyBorder="1" applyAlignment="1" applyProtection="1">
      <alignment horizontal="center" vertical="center" wrapText="1"/>
      <protection hidden="1"/>
    </xf>
    <xf numFmtId="43" fontId="3" fillId="0" borderId="0" xfId="0" applyNumberFormat="1" applyFont="1"/>
    <xf numFmtId="9" fontId="3" fillId="0" borderId="0" xfId="0" applyNumberFormat="1" applyFont="1"/>
    <xf numFmtId="10" fontId="3" fillId="0" borderId="0" xfId="0" applyNumberFormat="1" applyFont="1"/>
    <xf numFmtId="164" fontId="3" fillId="0" borderId="6" xfId="1" applyFont="1" applyBorder="1"/>
    <xf numFmtId="10" fontId="2" fillId="0" borderId="12" xfId="2" applyNumberFormat="1" applyFont="1" applyBorder="1"/>
    <xf numFmtId="17" fontId="3" fillId="0" borderId="2" xfId="0" applyNumberFormat="1" applyFont="1" applyBorder="1"/>
    <xf numFmtId="164" fontId="3" fillId="0" borderId="4" xfId="1" applyFont="1" applyBorder="1"/>
    <xf numFmtId="164" fontId="3" fillId="0" borderId="5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4">
    <cellStyle name="Moeda" xfId="1" builtinId="4"/>
    <cellStyle name="Normal" xfId="0" builtinId="0"/>
    <cellStyle name="Normal 10" xfId="3" xr:uid="{1FAB6025-365B-4D78-8E3C-91E4CCCFB2A5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54"/>
  <sheetViews>
    <sheetView tabSelected="1" topLeftCell="A21" zoomScaleNormal="100" workbookViewId="0">
      <selection activeCell="M27" sqref="M27"/>
    </sheetView>
  </sheetViews>
  <sheetFormatPr defaultRowHeight="12.75" x14ac:dyDescent="0.2"/>
  <cols>
    <col min="1" max="1" width="9.85546875" style="1" customWidth="1"/>
    <col min="2" max="2" width="19" style="1" customWidth="1"/>
    <col min="3" max="3" width="18.140625" style="1" bestFit="1" customWidth="1"/>
    <col min="4" max="4" width="16.5703125" style="1" bestFit="1" customWidth="1"/>
    <col min="5" max="5" width="16.7109375" style="1" bestFit="1" customWidth="1"/>
    <col min="6" max="6" width="15.42578125" style="1" bestFit="1" customWidth="1"/>
    <col min="7" max="7" width="20.5703125" style="1" customWidth="1"/>
    <col min="8" max="8" width="15.5703125" style="1" hidden="1" customWidth="1"/>
    <col min="9" max="9" width="13.5703125" style="1" hidden="1" customWidth="1"/>
    <col min="10" max="10" width="11" style="1" hidden="1" customWidth="1"/>
    <col min="11" max="11" width="15" style="1" bestFit="1" customWidth="1"/>
    <col min="12" max="16384" width="9.140625" style="1"/>
  </cols>
  <sheetData>
    <row r="3" spans="1:10" x14ac:dyDescent="0.2">
      <c r="A3" s="26"/>
      <c r="B3" s="26"/>
      <c r="C3" s="26"/>
      <c r="D3" s="26"/>
      <c r="E3" s="26"/>
      <c r="F3" s="26"/>
    </row>
    <row r="4" spans="1:10" ht="13.5" thickBot="1" x14ac:dyDescent="0.25">
      <c r="A4" s="27" t="s">
        <v>12</v>
      </c>
      <c r="B4" s="27"/>
      <c r="C4" s="27"/>
      <c r="D4" s="27"/>
      <c r="E4" s="27"/>
      <c r="F4" s="27"/>
    </row>
    <row r="5" spans="1:10" ht="13.5" thickBot="1" x14ac:dyDescent="0.25">
      <c r="A5" s="28" t="s">
        <v>4</v>
      </c>
      <c r="B5" s="29"/>
      <c r="C5" s="29"/>
      <c r="D5" s="29"/>
      <c r="E5" s="29"/>
      <c r="F5" s="30"/>
    </row>
    <row r="6" spans="1:10" ht="34.5" thickBot="1" x14ac:dyDescent="0.25">
      <c r="A6" s="2" t="s">
        <v>5</v>
      </c>
      <c r="B6" s="2" t="s">
        <v>0</v>
      </c>
      <c r="C6" s="13" t="s">
        <v>13</v>
      </c>
      <c r="D6" s="2" t="s">
        <v>1</v>
      </c>
      <c r="E6" s="2" t="s">
        <v>2</v>
      </c>
      <c r="F6" s="2" t="s">
        <v>3</v>
      </c>
    </row>
    <row r="7" spans="1:10" s="4" customFormat="1" ht="13.5" thickBot="1" x14ac:dyDescent="0.3">
      <c r="A7" s="3"/>
      <c r="B7" s="3" t="s">
        <v>7</v>
      </c>
      <c r="C7" s="14" t="s">
        <v>14</v>
      </c>
      <c r="D7" s="3" t="s">
        <v>8</v>
      </c>
      <c r="E7" s="3" t="s">
        <v>9</v>
      </c>
      <c r="F7" s="3" t="s">
        <v>10</v>
      </c>
    </row>
    <row r="8" spans="1:10" ht="13.5" thickBot="1" x14ac:dyDescent="0.25">
      <c r="A8" s="5"/>
      <c r="B8" s="6"/>
      <c r="C8" s="6"/>
      <c r="D8" s="6"/>
      <c r="E8" s="6"/>
      <c r="F8" s="7"/>
    </row>
    <row r="10" spans="1:10" ht="13.5" thickBot="1" x14ac:dyDescent="0.25">
      <c r="H10" s="11">
        <v>6.4999999999999997E-3</v>
      </c>
      <c r="I10" s="11">
        <v>1.6500000000000001E-2</v>
      </c>
      <c r="J10" s="11">
        <v>6.4999999999999997E-3</v>
      </c>
    </row>
    <row r="11" spans="1:10" ht="13.5" thickBot="1" x14ac:dyDescent="0.25">
      <c r="A11" s="20">
        <v>44805</v>
      </c>
      <c r="B11" s="22">
        <f>17845328.17+394542.22</f>
        <v>18239870.390000001</v>
      </c>
      <c r="C11" s="21">
        <f>(394542.22*0.65%)+(17845328.27*1.65%)</f>
        <v>297012.44088499999</v>
      </c>
      <c r="D11" s="6">
        <v>163927.44</v>
      </c>
      <c r="E11" s="6">
        <f t="shared" ref="E11:E21" si="0">C11-D11</f>
        <v>133085.00088499999</v>
      </c>
      <c r="F11" s="7">
        <f t="shared" ref="F11:F21" si="1">E11/B11</f>
        <v>7.2963786495963134E-3</v>
      </c>
      <c r="H11" s="12"/>
    </row>
    <row r="12" spans="1:10" ht="13.5" thickBot="1" x14ac:dyDescent="0.25">
      <c r="A12" s="20">
        <v>44835</v>
      </c>
      <c r="B12" s="22">
        <f>16873141.79+177469.34</f>
        <v>17050611.129999999</v>
      </c>
      <c r="C12" s="21">
        <f>(177469.34*0.65%)+(16873141.79*1.65%)-1132.44</f>
        <v>278427.95024499996</v>
      </c>
      <c r="D12" s="6">
        <v>111382.78</v>
      </c>
      <c r="E12" s="6">
        <f>C12-D12</f>
        <v>167045.17024499996</v>
      </c>
      <c r="F12" s="7">
        <f>E12/B12</f>
        <v>9.7970195303492304E-3</v>
      </c>
      <c r="H12" s="12"/>
    </row>
    <row r="13" spans="1:10" ht="13.5" thickBot="1" x14ac:dyDescent="0.25">
      <c r="A13" s="20">
        <v>44866</v>
      </c>
      <c r="B13" s="22">
        <f>18886549.79+138668.35</f>
        <v>19025218.140000001</v>
      </c>
      <c r="C13" s="21">
        <f>(138668.35*0.65%)+(18886549.79*1.65%)</f>
        <v>312529.41580999998</v>
      </c>
      <c r="D13" s="6">
        <v>185102.64</v>
      </c>
      <c r="E13" s="6">
        <f t="shared" si="0"/>
        <v>127426.77580999996</v>
      </c>
      <c r="F13" s="7">
        <f t="shared" si="1"/>
        <v>6.697782641560816E-3</v>
      </c>
      <c r="H13" s="12"/>
    </row>
    <row r="14" spans="1:10" ht="13.5" thickBot="1" x14ac:dyDescent="0.25">
      <c r="A14" s="20">
        <v>44896</v>
      </c>
      <c r="B14" s="22">
        <f>21600669.33+86234.36</f>
        <v>21686903.689999998</v>
      </c>
      <c r="C14" s="21">
        <f>(86234.36*0.65%)+(21600669.33*1.65%)</f>
        <v>356971.567285</v>
      </c>
      <c r="D14" s="6">
        <v>162771.20000000001</v>
      </c>
      <c r="E14" s="6">
        <f t="shared" si="0"/>
        <v>194200.36728499999</v>
      </c>
      <c r="F14" s="7">
        <f t="shared" si="1"/>
        <v>8.9547300094548442E-3</v>
      </c>
      <c r="H14" s="12"/>
    </row>
    <row r="15" spans="1:10" ht="13.5" thickBot="1" x14ac:dyDescent="0.25">
      <c r="A15" s="20">
        <v>44927</v>
      </c>
      <c r="B15" s="22">
        <f>B35</f>
        <v>16609599</v>
      </c>
      <c r="C15" s="21">
        <f>(1550208.74*0.65%)+(15059390.26*1.65%)</f>
        <v>258556.29610000001</v>
      </c>
      <c r="D15" s="6">
        <v>161757.69</v>
      </c>
      <c r="E15" s="6">
        <f t="shared" si="0"/>
        <v>96798.606100000005</v>
      </c>
      <c r="F15" s="7">
        <f t="shared" si="1"/>
        <v>5.8278713471649739E-3</v>
      </c>
      <c r="H15" s="12"/>
    </row>
    <row r="16" spans="1:10" ht="13.5" thickBot="1" x14ac:dyDescent="0.25">
      <c r="A16" s="20">
        <v>44958</v>
      </c>
      <c r="B16" s="22">
        <f>B36</f>
        <v>15153880.220000001</v>
      </c>
      <c r="C16" s="21">
        <f>(1550208.74*0.65%)+(15059390.26*1.65%)</f>
        <v>258556.29610000001</v>
      </c>
      <c r="D16" s="6">
        <v>160494.39999999999</v>
      </c>
      <c r="E16" s="6">
        <f t="shared" si="0"/>
        <v>98061.896100000013</v>
      </c>
      <c r="F16" s="7">
        <f t="shared" si="1"/>
        <v>6.4710750432472406E-3</v>
      </c>
      <c r="H16" s="12"/>
    </row>
    <row r="17" spans="1:10" ht="13.5" thickBot="1" x14ac:dyDescent="0.25">
      <c r="A17" s="20">
        <v>44986</v>
      </c>
      <c r="B17" s="22">
        <v>22826023.050000001</v>
      </c>
      <c r="C17" s="21">
        <f>B17*1.65%</f>
        <v>376629.38032500003</v>
      </c>
      <c r="D17" s="6">
        <v>229802.61</v>
      </c>
      <c r="E17" s="6">
        <f t="shared" si="0"/>
        <v>146826.77032500005</v>
      </c>
      <c r="F17" s="7">
        <f t="shared" si="1"/>
        <v>6.4324288993916545E-3</v>
      </c>
      <c r="H17" s="12"/>
    </row>
    <row r="18" spans="1:10" ht="13.5" thickBot="1" x14ac:dyDescent="0.25">
      <c r="A18" s="20">
        <v>45017</v>
      </c>
      <c r="B18" s="22">
        <v>15007300.710000001</v>
      </c>
      <c r="C18" s="21">
        <f>B18*1.65%</f>
        <v>247620.46171500001</v>
      </c>
      <c r="D18" s="6">
        <v>151655.13</v>
      </c>
      <c r="E18" s="6">
        <f t="shared" si="0"/>
        <v>95965.331715000008</v>
      </c>
      <c r="F18" s="7">
        <f t="shared" si="1"/>
        <v>6.3945764511171713E-3</v>
      </c>
      <c r="H18" s="12"/>
    </row>
    <row r="19" spans="1:10" ht="13.5" thickBot="1" x14ac:dyDescent="0.25">
      <c r="A19" s="20">
        <v>45047</v>
      </c>
      <c r="B19" s="22">
        <v>20378138.41</v>
      </c>
      <c r="C19" s="21">
        <f>B19*1.65%</f>
        <v>336239.283765</v>
      </c>
      <c r="D19" s="6">
        <v>198121.08</v>
      </c>
      <c r="E19" s="6">
        <f t="shared" si="0"/>
        <v>138118.20376500001</v>
      </c>
      <c r="F19" s="7">
        <f t="shared" si="1"/>
        <v>6.7777635516118769E-3</v>
      </c>
      <c r="H19" s="12"/>
    </row>
    <row r="20" spans="1:10" ht="13.5" thickBot="1" x14ac:dyDescent="0.25">
      <c r="A20" s="20">
        <v>45078</v>
      </c>
      <c r="B20" s="22">
        <v>20964234.949999999</v>
      </c>
      <c r="C20" s="21">
        <f>B20*1.65%</f>
        <v>345909.87667500001</v>
      </c>
      <c r="D20" s="6">
        <v>126601.35</v>
      </c>
      <c r="E20" s="6">
        <f t="shared" si="0"/>
        <v>219308.526675</v>
      </c>
      <c r="F20" s="7">
        <f t="shared" si="1"/>
        <v>1.0461079414443407E-2</v>
      </c>
      <c r="H20" s="12"/>
    </row>
    <row r="21" spans="1:10" ht="13.5" thickBot="1" x14ac:dyDescent="0.25">
      <c r="A21" s="20">
        <v>45108</v>
      </c>
      <c r="B21" s="22">
        <v>19233628.079999998</v>
      </c>
      <c r="C21" s="21">
        <f>B21*1.65%</f>
        <v>317354.86332</v>
      </c>
      <c r="D21" s="6">
        <v>178611.1</v>
      </c>
      <c r="E21" s="6">
        <f t="shared" si="0"/>
        <v>138743.76332</v>
      </c>
      <c r="F21" s="7">
        <f t="shared" si="1"/>
        <v>7.2136033172166868E-3</v>
      </c>
      <c r="H21" s="12"/>
    </row>
    <row r="22" spans="1:10" ht="13.5" thickBot="1" x14ac:dyDescent="0.25">
      <c r="A22" s="20">
        <v>45139</v>
      </c>
      <c r="B22" s="22">
        <v>17894729.640000001</v>
      </c>
      <c r="C22" s="21">
        <f>B22*1.65%</f>
        <v>295263.03906000004</v>
      </c>
      <c r="D22" s="6">
        <v>186902.89</v>
      </c>
      <c r="E22" s="6">
        <f t="shared" ref="E22" si="2">C22-D22</f>
        <v>108360.14906000003</v>
      </c>
      <c r="F22" s="7">
        <f t="shared" ref="F22" si="3">E22/B22</f>
        <v>6.0554225316588814E-3</v>
      </c>
      <c r="H22" s="12"/>
    </row>
    <row r="23" spans="1:10" ht="13.5" thickBot="1" x14ac:dyDescent="0.25">
      <c r="A23" s="31" t="s">
        <v>6</v>
      </c>
      <c r="B23" s="32"/>
      <c r="C23" s="32"/>
      <c r="D23" s="32"/>
      <c r="E23" s="33"/>
      <c r="F23" s="19">
        <f>SUM(F11:F22)/12</f>
        <v>7.3649776155677582E-3</v>
      </c>
    </row>
    <row r="24" spans="1:10" x14ac:dyDescent="0.2">
      <c r="A24" s="9"/>
      <c r="B24" s="9"/>
      <c r="C24" s="9"/>
      <c r="D24" s="9"/>
      <c r="E24" s="9"/>
      <c r="F24" s="10"/>
    </row>
    <row r="25" spans="1:10" ht="13.5" thickBot="1" x14ac:dyDescent="0.25"/>
    <row r="26" spans="1:10" ht="13.5" thickBot="1" x14ac:dyDescent="0.25">
      <c r="A26" s="28" t="s">
        <v>11</v>
      </c>
      <c r="B26" s="29"/>
      <c r="C26" s="29"/>
      <c r="D26" s="29"/>
      <c r="E26" s="29"/>
      <c r="F26" s="30"/>
    </row>
    <row r="27" spans="1:10" ht="34.5" thickBot="1" x14ac:dyDescent="0.25">
      <c r="A27" s="2" t="s">
        <v>5</v>
      </c>
      <c r="B27" s="2" t="s">
        <v>0</v>
      </c>
      <c r="C27" s="13" t="s">
        <v>13</v>
      </c>
      <c r="D27" s="2" t="s">
        <v>1</v>
      </c>
      <c r="E27" s="2" t="s">
        <v>2</v>
      </c>
      <c r="F27" s="2" t="s">
        <v>3</v>
      </c>
    </row>
    <row r="28" spans="1:10" ht="13.5" thickBot="1" x14ac:dyDescent="0.25">
      <c r="A28" s="3"/>
      <c r="B28" s="3" t="s">
        <v>7</v>
      </c>
      <c r="C28" s="14" t="s">
        <v>14</v>
      </c>
      <c r="D28" s="3" t="s">
        <v>8</v>
      </c>
      <c r="E28" s="3" t="s">
        <v>9</v>
      </c>
      <c r="F28" s="3" t="s">
        <v>10</v>
      </c>
    </row>
    <row r="29" spans="1:10" ht="13.5" thickBot="1" x14ac:dyDescent="0.25">
      <c r="A29" s="5"/>
      <c r="B29" s="6"/>
      <c r="C29" s="6"/>
      <c r="D29" s="6"/>
      <c r="E29" s="6"/>
      <c r="F29" s="7"/>
    </row>
    <row r="30" spans="1:10" ht="15" customHeight="1" thickBot="1" x14ac:dyDescent="0.25">
      <c r="H30" s="16">
        <v>0.03</v>
      </c>
      <c r="I30" s="17">
        <v>7.5999999999999998E-2</v>
      </c>
      <c r="J30" s="16">
        <v>0.04</v>
      </c>
    </row>
    <row r="31" spans="1:10" ht="13.5" thickBot="1" x14ac:dyDescent="0.25">
      <c r="A31" s="5">
        <v>44805</v>
      </c>
      <c r="B31" s="18">
        <f>17845328.17+394542.22</f>
        <v>18239870.390000001</v>
      </c>
      <c r="C31" s="21">
        <f>(394542.22*4%)+(17845328.27*7.6%)</f>
        <v>1372026.6373199997</v>
      </c>
      <c r="D31" s="6">
        <v>755664.22</v>
      </c>
      <c r="E31" s="6">
        <f t="shared" ref="E31:E42" si="4">C31-D31</f>
        <v>616362.41731999977</v>
      </c>
      <c r="F31" s="7">
        <f t="shared" ref="F31:F42" si="5">E31/B31</f>
        <v>3.3792039315033738E-2</v>
      </c>
      <c r="H31" s="15"/>
      <c r="I31" s="15"/>
      <c r="J31" s="15"/>
    </row>
    <row r="32" spans="1:10" ht="13.5" thickBot="1" x14ac:dyDescent="0.25">
      <c r="A32" s="5">
        <v>44835</v>
      </c>
      <c r="B32" s="22">
        <f>16873141.79+177469.34</f>
        <v>17050611.129999999</v>
      </c>
      <c r="C32" s="21">
        <f>(177469.34*4%)+(16873141.79*7.6%)-5277.31</f>
        <v>1284180.2396399998</v>
      </c>
      <c r="D32" s="6">
        <v>513379.09</v>
      </c>
      <c r="E32" s="6">
        <f>C32-D32</f>
        <v>770801.14963999973</v>
      </c>
      <c r="F32" s="7">
        <f t="shared" si="5"/>
        <v>4.520665821084853E-2</v>
      </c>
      <c r="H32" s="15"/>
      <c r="I32" s="15"/>
      <c r="J32" s="15"/>
    </row>
    <row r="33" spans="1:10" ht="13.5" thickBot="1" x14ac:dyDescent="0.25">
      <c r="A33" s="5">
        <v>44866</v>
      </c>
      <c r="B33" s="22">
        <f>18886549.79+138668.35</f>
        <v>19025218.140000001</v>
      </c>
      <c r="C33" s="21">
        <f>(138668.35*4%)+(18886549.79*7.6%)</f>
        <v>1440924.5180399998</v>
      </c>
      <c r="D33" s="6">
        <v>853113.37</v>
      </c>
      <c r="E33" s="6">
        <f t="shared" ref="E33:E41" si="6">C33-D33</f>
        <v>587811.14803999977</v>
      </c>
      <c r="F33" s="7">
        <f t="shared" si="5"/>
        <v>3.0896420935334398E-2</v>
      </c>
      <c r="H33" s="15"/>
      <c r="I33" s="15"/>
      <c r="J33" s="15"/>
    </row>
    <row r="34" spans="1:10" ht="13.5" thickBot="1" x14ac:dyDescent="0.25">
      <c r="A34" s="5">
        <v>44896</v>
      </c>
      <c r="B34" s="22">
        <f>21600669.33+86234.36</f>
        <v>21686903.689999998</v>
      </c>
      <c r="C34" s="21">
        <f>(86234.36*4%)+(21600669.33*7.6%)</f>
        <v>1645100.2434799999</v>
      </c>
      <c r="D34" s="6">
        <v>749734.01</v>
      </c>
      <c r="E34" s="6">
        <f t="shared" si="6"/>
        <v>895366.23347999994</v>
      </c>
      <c r="F34" s="7">
        <f t="shared" si="5"/>
        <v>4.1286033556411299E-2</v>
      </c>
      <c r="H34" s="15"/>
      <c r="I34" s="15"/>
      <c r="J34" s="15"/>
    </row>
    <row r="35" spans="1:10" ht="13.5" thickBot="1" x14ac:dyDescent="0.25">
      <c r="A35" s="5">
        <v>44927</v>
      </c>
      <c r="B35" s="22">
        <f>15059390.26+1550208.74</f>
        <v>16609599</v>
      </c>
      <c r="C35" s="21">
        <f>(1550208.74*4%)+(15059390.26*7.6%)</f>
        <v>1206522.00936</v>
      </c>
      <c r="D35" s="6">
        <v>759759.22</v>
      </c>
      <c r="E35" s="6">
        <f t="shared" si="6"/>
        <v>446762.78936000005</v>
      </c>
      <c r="F35" s="7">
        <f t="shared" ref="F35:F41" si="7">E35/B35</f>
        <v>2.6897867273014842E-2</v>
      </c>
      <c r="H35" s="15"/>
      <c r="I35" s="15"/>
      <c r="J35" s="15"/>
    </row>
    <row r="36" spans="1:10" ht="13.5" thickBot="1" x14ac:dyDescent="0.25">
      <c r="A36" s="5">
        <v>44958</v>
      </c>
      <c r="B36" s="22">
        <v>15153880.220000001</v>
      </c>
      <c r="C36" s="21">
        <f t="shared" ref="C36:C42" si="8">B36*7.6%</f>
        <v>1151694.8967200001</v>
      </c>
      <c r="D36" s="6">
        <v>725216.7</v>
      </c>
      <c r="E36" s="6">
        <f t="shared" si="6"/>
        <v>426478.19672000012</v>
      </c>
      <c r="F36" s="7">
        <f t="shared" si="7"/>
        <v>2.8143167989221451E-2</v>
      </c>
      <c r="H36" s="15"/>
      <c r="I36" s="15"/>
      <c r="J36" s="15"/>
    </row>
    <row r="37" spans="1:10" ht="13.5" thickBot="1" x14ac:dyDescent="0.25">
      <c r="A37" s="5">
        <v>44986</v>
      </c>
      <c r="B37" s="22">
        <v>22826023.050000001</v>
      </c>
      <c r="C37" s="21">
        <f t="shared" si="8"/>
        <v>1734777.7518</v>
      </c>
      <c r="D37" s="6">
        <v>1057115.75</v>
      </c>
      <c r="E37" s="6">
        <f t="shared" si="6"/>
        <v>677662.00179999997</v>
      </c>
      <c r="F37" s="7">
        <f t="shared" si="7"/>
        <v>2.9688132720955961E-2</v>
      </c>
      <c r="H37" s="15"/>
      <c r="I37" s="15"/>
      <c r="J37" s="15"/>
    </row>
    <row r="38" spans="1:10" ht="13.5" thickBot="1" x14ac:dyDescent="0.25">
      <c r="A38" s="5">
        <v>45017</v>
      </c>
      <c r="B38" s="22">
        <v>15007300.710000001</v>
      </c>
      <c r="C38" s="21">
        <f t="shared" si="8"/>
        <v>1140554.85396</v>
      </c>
      <c r="D38" s="6">
        <v>697637.93</v>
      </c>
      <c r="E38" s="6">
        <f t="shared" ref="E38" si="9">C38-D38</f>
        <v>442916.92395999993</v>
      </c>
      <c r="F38" s="7">
        <f t="shared" ref="F38" si="10">E38/B38</f>
        <v>2.951343033093657E-2</v>
      </c>
      <c r="H38" s="15"/>
      <c r="I38" s="15"/>
      <c r="J38" s="15"/>
    </row>
    <row r="39" spans="1:10" ht="13.5" thickBot="1" x14ac:dyDescent="0.25">
      <c r="A39" s="5">
        <v>45047</v>
      </c>
      <c r="B39" s="22">
        <v>20378138.41</v>
      </c>
      <c r="C39" s="21">
        <f t="shared" si="8"/>
        <v>1548738.5191599999</v>
      </c>
      <c r="D39" s="6">
        <v>911269.84</v>
      </c>
      <c r="E39" s="6">
        <f t="shared" si="6"/>
        <v>637468.67915999994</v>
      </c>
      <c r="F39" s="7">
        <f t="shared" si="7"/>
        <v>3.1281987899698438E-2</v>
      </c>
      <c r="H39" s="15"/>
      <c r="I39" s="15"/>
      <c r="J39" s="15"/>
    </row>
    <row r="40" spans="1:10" ht="13.5" thickBot="1" x14ac:dyDescent="0.25">
      <c r="A40" s="5">
        <v>45078</v>
      </c>
      <c r="B40" s="22">
        <v>20964234.949999999</v>
      </c>
      <c r="C40" s="21">
        <f t="shared" si="8"/>
        <v>1593281.8561999998</v>
      </c>
      <c r="D40" s="6">
        <v>583133.51</v>
      </c>
      <c r="E40" s="6">
        <f t="shared" si="6"/>
        <v>1010148.3461999998</v>
      </c>
      <c r="F40" s="7">
        <f t="shared" si="7"/>
        <v>4.8184364877097499E-2</v>
      </c>
      <c r="H40" s="15"/>
      <c r="I40" s="15"/>
      <c r="J40" s="15"/>
    </row>
    <row r="41" spans="1:10" ht="13.5" thickBot="1" x14ac:dyDescent="0.25">
      <c r="A41" s="5">
        <v>45108</v>
      </c>
      <c r="B41" s="22">
        <v>19233628.079999998</v>
      </c>
      <c r="C41" s="21">
        <f t="shared" ref="C41" si="11">B41*7.6%</f>
        <v>1461755.7340799998</v>
      </c>
      <c r="D41" s="6">
        <v>822693.55</v>
      </c>
      <c r="E41" s="6">
        <f t="shared" si="6"/>
        <v>639062.1840799998</v>
      </c>
      <c r="F41" s="7">
        <f t="shared" si="7"/>
        <v>3.3226294145956049E-2</v>
      </c>
      <c r="H41" s="15"/>
      <c r="I41" s="15"/>
      <c r="J41" s="15"/>
    </row>
    <row r="42" spans="1:10" ht="13.5" thickBot="1" x14ac:dyDescent="0.25">
      <c r="A42" s="5">
        <v>45139</v>
      </c>
      <c r="B42" s="22">
        <v>17894729.640000001</v>
      </c>
      <c r="C42" s="21">
        <f t="shared" si="8"/>
        <v>1359999.45264</v>
      </c>
      <c r="D42" s="6">
        <v>859975.67</v>
      </c>
      <c r="E42" s="6">
        <f t="shared" si="4"/>
        <v>500023.78263999999</v>
      </c>
      <c r="F42" s="7">
        <f t="shared" si="5"/>
        <v>2.7942516746511738E-2</v>
      </c>
      <c r="H42" s="15"/>
      <c r="I42" s="15"/>
      <c r="J42" s="15"/>
    </row>
    <row r="43" spans="1:10" ht="13.5" thickBot="1" x14ac:dyDescent="0.25">
      <c r="A43" s="23" t="s">
        <v>6</v>
      </c>
      <c r="B43" s="24"/>
      <c r="C43" s="24"/>
      <c r="D43" s="24"/>
      <c r="E43" s="25"/>
      <c r="F43" s="8">
        <f>SUM(F31:F42)/12</f>
        <v>3.3838242833418374E-2</v>
      </c>
    </row>
    <row r="44" spans="1:10" x14ac:dyDescent="0.2">
      <c r="A44" s="9"/>
      <c r="B44" s="9"/>
      <c r="C44" s="9"/>
      <c r="D44" s="9"/>
      <c r="E44" s="9"/>
      <c r="F44" s="10"/>
    </row>
    <row r="54" spans="7:7" x14ac:dyDescent="0.2">
      <c r="G54" s="11"/>
    </row>
  </sheetData>
  <mergeCells count="6">
    <mergeCell ref="A43:E43"/>
    <mergeCell ref="A3:F3"/>
    <mergeCell ref="A4:F4"/>
    <mergeCell ref="A5:F5"/>
    <mergeCell ref="A23:E23"/>
    <mergeCell ref="A26:F26"/>
  </mergeCells>
  <pageMargins left="0.51181102362204722" right="0.51181102362204722" top="1.181102362204724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Gomes</dc:creator>
  <cp:lastModifiedBy>RCS TECNOLOGIA LTDA</cp:lastModifiedBy>
  <cp:lastPrinted>2022-09-16T13:28:52Z</cp:lastPrinted>
  <dcterms:created xsi:type="dcterms:W3CDTF">2019-06-04T15:52:33Z</dcterms:created>
  <dcterms:modified xsi:type="dcterms:W3CDTF">2023-10-05T19:18:03Z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2022-12-05T13:02:46Z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14b2dced-8038-4469-8c49-c75a7278e08d</vt:lpwstr>
  </property>
  <property fmtid="{D5CDD505-2E9C-101B-9397-08002B2CF9AE}" pid="7" name="MSIP_Label_defa4170-0d19-0005-0004-bc88714345d2_ActionId">
    <vt:lpwstr>93c78b3c-18a9-4678-b3a3-8768f79ca659</vt:lpwstr>
  </property>
  <property fmtid="{D5CDD505-2E9C-101B-9397-08002B2CF9AE}" pid="8" name="MSIP_Label_defa4170-0d19-0005-0004-bc88714345d2_ContentBits">
    <vt:lpwstr>0</vt:lpwstr>
  </property>
</Properties>
</file>